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3_ncr:1_{85C8D216-51B7-4118-8AE4-4BFEBDEACBF7}" xr6:coauthVersionLast="32" xr6:coauthVersionMax="32" xr10:uidLastSave="{00000000-0000-0000-0000-000000000000}"/>
  <bookViews>
    <workbookView xWindow="0" yWindow="0" windowWidth="22260" windowHeight="12648" activeTab="1" xr2:uid="{00000000-000D-0000-FFFF-FFFF00000000}"/>
  </bookViews>
  <sheets>
    <sheet name="الفكرة و الخطوات" sheetId="1" r:id="rId1"/>
    <sheet name="النموذج المالي" sheetId="3" r:id="rId2"/>
  </sheets>
  <calcPr calcId="179017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133" i="3" l="1"/>
  <c r="E131" i="3"/>
  <c r="E117" i="3"/>
  <c r="G116" i="3"/>
  <c r="G115" i="3"/>
  <c r="G114" i="3"/>
  <c r="G113" i="3"/>
  <c r="G107" i="3"/>
  <c r="H107" i="3" s="1"/>
  <c r="F107" i="3"/>
  <c r="E107" i="3"/>
  <c r="H106" i="3"/>
  <c r="F99" i="3"/>
  <c r="E99" i="3"/>
  <c r="E98" i="3"/>
  <c r="H103" i="3" s="1"/>
  <c r="E90" i="3"/>
  <c r="E82" i="3"/>
  <c r="E83" i="3" s="1"/>
  <c r="E77" i="3"/>
  <c r="E62" i="3"/>
  <c r="G63" i="3" s="1"/>
  <c r="G53" i="3"/>
  <c r="G50" i="3"/>
  <c r="F50" i="3"/>
  <c r="F53" i="3" s="1"/>
  <c r="G48" i="3"/>
  <c r="F48" i="3"/>
  <c r="E48" i="3"/>
  <c r="E50" i="3" s="1"/>
  <c r="E53" i="3" s="1"/>
  <c r="I46" i="3"/>
  <c r="J46" i="3" s="1"/>
  <c r="J48" i="3" s="1"/>
  <c r="J50" i="3" s="1"/>
  <c r="J53" i="3" s="1"/>
  <c r="H46" i="3"/>
  <c r="H48" i="3" s="1"/>
  <c r="H50" i="3" s="1"/>
  <c r="H53" i="3" s="1"/>
  <c r="G46" i="3"/>
  <c r="F46" i="3"/>
  <c r="F41" i="3"/>
  <c r="E41" i="3"/>
  <c r="G37" i="3"/>
  <c r="F37" i="3"/>
  <c r="E37" i="3"/>
  <c r="J32" i="3"/>
  <c r="J41" i="3" s="1"/>
  <c r="F32" i="3"/>
  <c r="E32" i="3"/>
  <c r="J30" i="3"/>
  <c r="J37" i="3" s="1"/>
  <c r="I30" i="3"/>
  <c r="I32" i="3" s="1"/>
  <c r="I41" i="3" s="1"/>
  <c r="H30" i="3"/>
  <c r="H32" i="3" s="1"/>
  <c r="H41" i="3" s="1"/>
  <c r="G30" i="3"/>
  <c r="G32" i="3" s="1"/>
  <c r="G41" i="3" s="1"/>
  <c r="F30" i="3"/>
  <c r="E30" i="3"/>
  <c r="F3" i="3"/>
  <c r="G3" i="3" s="1"/>
  <c r="H3" i="3" s="1"/>
  <c r="I3" i="3" s="1"/>
  <c r="J3" i="3" s="1"/>
  <c r="G117" i="3" l="1"/>
  <c r="E134" i="3"/>
  <c r="E135" i="3" s="1"/>
  <c r="E23" i="3" s="1"/>
  <c r="E87" i="3"/>
  <c r="E91" i="3" s="1"/>
  <c r="I103" i="3" s="1"/>
  <c r="E122" i="3" s="1"/>
  <c r="I107" i="3"/>
  <c r="E126" i="3" s="1"/>
  <c r="E57" i="3"/>
  <c r="I106" i="3"/>
  <c r="E125" i="3" s="1"/>
  <c r="I37" i="3"/>
  <c r="H104" i="3"/>
  <c r="I104" i="3" s="1"/>
  <c r="E123" i="3" s="1"/>
  <c r="F123" i="3" s="1"/>
  <c r="E9" i="3" s="1"/>
  <c r="H37" i="3"/>
  <c r="I48" i="3"/>
  <c r="I50" i="3" s="1"/>
  <c r="I53" i="3" s="1"/>
  <c r="H105" i="3"/>
  <c r="I105" i="3" s="1"/>
  <c r="E124" i="3" s="1"/>
  <c r="F124" i="3" s="1"/>
  <c r="E10" i="3" s="1"/>
  <c r="F122" i="3" l="1"/>
  <c r="F125" i="3"/>
  <c r="F126" i="3" s="1"/>
  <c r="E8" i="3"/>
  <c r="E19" i="3"/>
  <c r="F9" i="3"/>
  <c r="E63" i="3"/>
  <c r="I57" i="3"/>
  <c r="E20" i="3"/>
  <c r="F10" i="3"/>
  <c r="G9" i="3" l="1"/>
  <c r="F19" i="3"/>
  <c r="F20" i="3"/>
  <c r="G10" i="3"/>
  <c r="E11" i="3"/>
  <c r="E36" i="3" s="1"/>
  <c r="E38" i="3" s="1"/>
  <c r="F8" i="3"/>
  <c r="E18" i="3"/>
  <c r="E21" i="3" s="1"/>
  <c r="E16" i="3"/>
  <c r="G20" i="3" l="1"/>
  <c r="H10" i="3"/>
  <c r="E40" i="3"/>
  <c r="E42" i="3" s="1"/>
  <c r="G8" i="3"/>
  <c r="F11" i="3"/>
  <c r="F36" i="3" s="1"/>
  <c r="F38" i="3" s="1"/>
  <c r="F16" i="3"/>
  <c r="F18" i="3"/>
  <c r="F21" i="3" s="1"/>
  <c r="F40" i="3" s="1"/>
  <c r="F42" i="3" s="1"/>
  <c r="H9" i="3"/>
  <c r="G19" i="3"/>
  <c r="I9" i="3" l="1"/>
  <c r="H19" i="3"/>
  <c r="H20" i="3"/>
  <c r="I10" i="3"/>
  <c r="H8" i="3"/>
  <c r="G11" i="3"/>
  <c r="G36" i="3" s="1"/>
  <c r="G38" i="3" s="1"/>
  <c r="G18" i="3"/>
  <c r="G21" i="3" s="1"/>
  <c r="G40" i="3" s="1"/>
  <c r="G42" i="3" s="1"/>
  <c r="G16" i="3" l="1"/>
  <c r="J9" i="3"/>
  <c r="J19" i="3" s="1"/>
  <c r="I19" i="3"/>
  <c r="H18" i="3"/>
  <c r="H21" i="3" s="1"/>
  <c r="H40" i="3" s="1"/>
  <c r="H42" i="3" s="1"/>
  <c r="I8" i="3"/>
  <c r="H11" i="3"/>
  <c r="H36" i="3" s="1"/>
  <c r="H38" i="3" s="1"/>
  <c r="J10" i="3"/>
  <c r="J20" i="3" s="1"/>
  <c r="I20" i="3"/>
  <c r="I18" i="3" l="1"/>
  <c r="I21" i="3" s="1"/>
  <c r="I40" i="3" s="1"/>
  <c r="I42" i="3" s="1"/>
  <c r="I11" i="3"/>
  <c r="I36" i="3" s="1"/>
  <c r="I38" i="3" s="1"/>
  <c r="J8" i="3"/>
  <c r="H16" i="3"/>
  <c r="I16" i="3" l="1"/>
  <c r="J18" i="3"/>
  <c r="J21" i="3" s="1"/>
  <c r="J40" i="3" s="1"/>
  <c r="J42" i="3" s="1"/>
  <c r="J11" i="3"/>
  <c r="J36" i="3" s="1"/>
  <c r="J38" i="3" s="1"/>
  <c r="J16" i="3" l="1"/>
</calcChain>
</file>

<file path=xl/sharedStrings.xml><?xml version="1.0" encoding="utf-8"?>
<sst xmlns="http://schemas.openxmlformats.org/spreadsheetml/2006/main" count="181" uniqueCount="146">
  <si>
    <t>دخل المدرسة</t>
  </si>
  <si>
    <t>ايجار المدرسة</t>
  </si>
  <si>
    <t>معامل الرسملة</t>
  </si>
  <si>
    <t>قيمة المدرسة</t>
  </si>
  <si>
    <t>ربحية المساهمين بالريت</t>
  </si>
  <si>
    <t>اعباء صندوق الريت</t>
  </si>
  <si>
    <t>المخاطر الاضافية بالعقار</t>
  </si>
  <si>
    <t>سعة المدرسة</t>
  </si>
  <si>
    <t>نسبة الاشغال</t>
  </si>
  <si>
    <t>متوسط رسوم الطالب</t>
  </si>
  <si>
    <t>عدد الطلبة المسجلين</t>
  </si>
  <si>
    <t>عدد السكان</t>
  </si>
  <si>
    <t>وحدة سكنية / كم2</t>
  </si>
  <si>
    <t>عدد المدارس بمنطقة العقار</t>
  </si>
  <si>
    <t>سعة المدارس بمنطقة العقار</t>
  </si>
  <si>
    <t>متوسط الطلبة بالمدرسة</t>
  </si>
  <si>
    <t>متوسط الرسوم للطالب بمنطقة العقار</t>
  </si>
  <si>
    <t>الصفوف</t>
  </si>
  <si>
    <t>المرحلة الابتدائية</t>
  </si>
  <si>
    <t>المرحلة الثانوية</t>
  </si>
  <si>
    <t>المرحلة المتوسطة</t>
  </si>
  <si>
    <t>رياض أطفال</t>
  </si>
  <si>
    <t>المدارس</t>
  </si>
  <si>
    <t>الطلاب</t>
  </si>
  <si>
    <t>المراحل</t>
  </si>
  <si>
    <t>الاجمالي</t>
  </si>
  <si>
    <t>الوصلة</t>
  </si>
  <si>
    <t>تقدير عدد المساكن</t>
  </si>
  <si>
    <t>كثافة المساكن سنة 1438</t>
  </si>
  <si>
    <t>عدد المساكن</t>
  </si>
  <si>
    <t>1,217,996</t>
  </si>
  <si>
    <t>1,116,339</t>
  </si>
  <si>
    <t>عدد الاسر بالرياض سنة 1437</t>
  </si>
  <si>
    <t>عدد الوحدات السكنية بالرياض سنة 1437</t>
  </si>
  <si>
    <t>متوسط عدد الاسر بالوحدة السكنية</t>
  </si>
  <si>
    <t>عدد الاسر بمنطقة العقار</t>
  </si>
  <si>
    <t>متوسط حجم الاسرة بمدينة الرياض سنة 1437</t>
  </si>
  <si>
    <t>عدد السكان بمنطقة العقار</t>
  </si>
  <si>
    <t>كم2</t>
  </si>
  <si>
    <t>السكان السعوديين</t>
  </si>
  <si>
    <t>نسبة السعوديين من سكان مدينة الرياض سنة 1437</t>
  </si>
  <si>
    <t>عدد السكان السعوديين بمنطقة العقار</t>
  </si>
  <si>
    <t>عدد السكان بمدينة الرياض من السعوديين و الاجانب سنة 1437</t>
  </si>
  <si>
    <t>التقسيم</t>
  </si>
  <si>
    <t>العدد</t>
  </si>
  <si>
    <t>النسبة</t>
  </si>
  <si>
    <t>السعوديين</t>
  </si>
  <si>
    <t>الاجانب</t>
  </si>
  <si>
    <t>تقدير عدد السكان السعوديين بمنطقة العقار</t>
  </si>
  <si>
    <t xml:space="preserve">تقدير نسبة الطلبة بالتعليم الاهلي </t>
  </si>
  <si>
    <t>عدد الطلبة بمنطقة العقار</t>
  </si>
  <si>
    <t>نسبة الطلبة للسكان السعوديين بمدينة الرياض</t>
  </si>
  <si>
    <t>عدد الطلبة بمنطقة العقار بالاعتماد على بيانات المدارس الاهلية بمنطقة الرياض (1436-1435)</t>
  </si>
  <si>
    <t>السنوات</t>
  </si>
  <si>
    <t>حجم الطلب</t>
  </si>
  <si>
    <t>حجم العرض</t>
  </si>
  <si>
    <t>تقدير حجم السوق التعليم بمنطقة العقار</t>
  </si>
  <si>
    <t>متوسط الانفاق الشهري للاسرة السعودية بمنطقة الرياض على التعليم وفقا لمسح سنة 2013</t>
  </si>
  <si>
    <t>ريال / شهريا</t>
  </si>
  <si>
    <t>ريال / سنويا</t>
  </si>
  <si>
    <t>معدل الزيادة لسنة 2017</t>
  </si>
  <si>
    <t>متوسط الانفاق السنوي لسنة 2013</t>
  </si>
  <si>
    <t>متوسط الانفاق السنوي لسنة 2017</t>
  </si>
  <si>
    <t>عدد الاسر السعودية بمنطقة العقار</t>
  </si>
  <si>
    <t>حجم السوق التعليم بمنطقة العقار</t>
  </si>
  <si>
    <t>عدد الاسر</t>
  </si>
  <si>
    <t>أ</t>
  </si>
  <si>
    <t>ب</t>
  </si>
  <si>
    <t>ج</t>
  </si>
  <si>
    <t>عدد الطلبة بالمرحلة الابتدائية</t>
  </si>
  <si>
    <t>عدد الطلبة بالمرحلة الثانوية</t>
  </si>
  <si>
    <t>عدد الطلبة بالمرحلة المتوسطة</t>
  </si>
  <si>
    <t>عدد الطلبة</t>
  </si>
  <si>
    <t>الطالب بالمرحلة الابتدائية</t>
  </si>
  <si>
    <t>الطالب بالمرحلة المتوسطة</t>
  </si>
  <si>
    <t>الطالب بالمرحلة الثانوية</t>
  </si>
  <si>
    <t>حجم الطلب بالمرحلة الابتدائية</t>
  </si>
  <si>
    <t>حجم الطلب بالمرحلة المتوسطة</t>
  </si>
  <si>
    <t>حجم الطلب بالمرحلة الثانوية</t>
  </si>
  <si>
    <t>المتوسط العام</t>
  </si>
  <si>
    <t>النسبة لحجم سوق التعليم</t>
  </si>
  <si>
    <t>نسبة التعليم الاهلي</t>
  </si>
  <si>
    <t>حجم سوق التعليم للسعوديين</t>
  </si>
  <si>
    <t>المعروض</t>
  </si>
  <si>
    <t>حجم المعروض</t>
  </si>
  <si>
    <t>حالة السوق</t>
  </si>
  <si>
    <t>نسبة المعروض للمطلوب</t>
  </si>
  <si>
    <t>حجم السوق</t>
  </si>
  <si>
    <t>دراسة السوق</t>
  </si>
  <si>
    <t>ايرادات المدرسة</t>
  </si>
  <si>
    <t xml:space="preserve">ايجار المدرسة </t>
  </si>
  <si>
    <t>نسبة ايجار المدرسة</t>
  </si>
  <si>
    <t>تقديرات ايجار المدرسة</t>
  </si>
  <si>
    <t>متوسط القيمة الايجارية</t>
  </si>
  <si>
    <t>معامل الرسملة المناسب للعقار</t>
  </si>
  <si>
    <t>البيانات و التقديرات</t>
  </si>
  <si>
    <t>مصادر البيانات</t>
  </si>
  <si>
    <t>موقع المرصد الحضري لمدينة الرياض</t>
  </si>
  <si>
    <t>احصائيات وزارة التعليم</t>
  </si>
  <si>
    <t>تقرير الدراسة السكانية لمدينة الرياض 1437 ه</t>
  </si>
  <si>
    <t>مساحة النطاق العمراني لمنطقة العقار</t>
  </si>
  <si>
    <t xml:space="preserve"> </t>
  </si>
  <si>
    <t>معدل تغير عدد الطلبة</t>
  </si>
  <si>
    <t>الطريقة الاساسية</t>
  </si>
  <si>
    <t>التقدير السوقي</t>
  </si>
  <si>
    <t>عقود ايجارية طويلة</t>
  </si>
  <si>
    <t>الفرق</t>
  </si>
  <si>
    <t>تقدير حجم الشريحة المستهدفة</t>
  </si>
  <si>
    <t xml:space="preserve">تحديد الشريحة المستهدفة وفقا لنسب توزيع دخل الأفراد حسب الشرائح </t>
  </si>
  <si>
    <t xml:space="preserve">شرائح الدخل </t>
  </si>
  <si>
    <t>سعودي (%)</t>
  </si>
  <si>
    <t>نعم / لا</t>
  </si>
  <si>
    <t>المستهدف</t>
  </si>
  <si>
    <t xml:space="preserve">أقل من 36 ألف ريال </t>
  </si>
  <si>
    <t>لا</t>
  </si>
  <si>
    <t xml:space="preserve">36-أقل من 72 ألفف ريال </t>
  </si>
  <si>
    <t xml:space="preserve">72-أقل من 120 ألف ريال </t>
  </si>
  <si>
    <t>نعم</t>
  </si>
  <si>
    <t xml:space="preserve">120 ألف ريال فأكثر </t>
  </si>
  <si>
    <t xml:space="preserve">إجمالي </t>
  </si>
  <si>
    <t>تحديد حجم الشريحة المستهدفة</t>
  </si>
  <si>
    <t>عدد الطلبة المستهدفين</t>
  </si>
  <si>
    <t>د</t>
  </si>
  <si>
    <t>تقييم المدارس لغرض صندوق الريت</t>
  </si>
  <si>
    <t>فكرة الريت ان يكون العقار يدر دخل مستقر</t>
  </si>
  <si>
    <t>لذلك سافترض ان نظرة الريت للمدرسة ستكون ايجارية و ليست تشغيلية</t>
  </si>
  <si>
    <t>تحديد معامل الرسملة المناسبة ( ربحية المساهمين + اعباء الصندوق + مخاطر العقار )</t>
  </si>
  <si>
    <t>الفكرة</t>
  </si>
  <si>
    <t>قيمة المدرسة بالرسملة</t>
  </si>
  <si>
    <t>حساب قيمة الايجار السوقي للمدرسة  ( كنسبة من ايرادات المدرسة )</t>
  </si>
  <si>
    <t>-</t>
  </si>
  <si>
    <t>الخطوات</t>
  </si>
  <si>
    <t>تقدير دخل المدرسة</t>
  </si>
  <si>
    <t>الرسوم المناسبة</t>
  </si>
  <si>
    <t>الايجار السوقي</t>
  </si>
  <si>
    <t>نسبة الايجار من الايرادات</t>
  </si>
  <si>
    <t>القيمة السوقية</t>
  </si>
  <si>
    <t>تقدير معامل الرسملة</t>
  </si>
  <si>
    <t>رسملة الايجار</t>
  </si>
  <si>
    <t>ملاحظات هامة</t>
  </si>
  <si>
    <t>عقود الايجار ( قائمة / افتراض )</t>
  </si>
  <si>
    <t>الفروق بين الايجار بالعقود عن الايجار السوقي</t>
  </si>
  <si>
    <t>مراعاة الشريحة المستهدفة</t>
  </si>
  <si>
    <t>فروق و عوامل تميز المدرسة</t>
  </si>
  <si>
    <t>للاسف يوجد عرف بالسوق و لكن لا يوجد مصدر موثق</t>
  </si>
  <si>
    <t>نموذج تقدير قيمة مدرسة اهلية بمدينة الرياض لصندوق ريت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</si>
</sst>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\(#,##0\);\-"/>
    <numFmt numFmtId="165" formatCode="#,##0;#,##0;\-"/>
    <numFmt numFmtId="166" formatCode="#,##0.0;#,##0.0;\-"/>
    <numFmt numFmtId="167" formatCode="#,##0.0;\(#,##0.0\);\-"/>
    <numFmt numFmtId="168" formatCode="#,##0.00;\(#,##0.00\);\-"/>
    <numFmt numFmtId="169" formatCode="0.00%;\(0.00%\);\-"/>
    <numFmt numFmtId="170" formatCode="0.00%;[Red]\(0.00%\);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164" fontId="5" fillId="3" borderId="1" xfId="0" applyNumberFormat="1" applyFont="1" applyFill="1" applyBorder="1" applyAlignment="1" applyProtection="1">
      <alignment horizontal="right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9" fontId="1" fillId="5" borderId="1" xfId="0" applyNumberFormat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Alignment="1" applyProtection="1">
      <alignment horizontal="center" vertical="center"/>
      <protection locked="0"/>
    </xf>
    <xf numFmtId="170" fontId="6" fillId="0" borderId="0" xfId="0" applyNumberFormat="1" applyFont="1" applyAlignment="1" applyProtection="1">
      <alignment horizontal="center" vertical="center"/>
      <protection locked="0"/>
    </xf>
    <xf numFmtId="165" fontId="3" fillId="0" borderId="0" xfId="1" applyNumberFormat="1" applyAlignment="1" applyProtection="1">
      <alignment horizontal="center" vertical="center"/>
      <protection locked="0"/>
    </xf>
    <xf numFmtId="164" fontId="3" fillId="0" borderId="0" xfId="1" applyNumberFormat="1" applyAlignment="1" applyProtection="1">
      <alignment horizontal="center" vertical="center"/>
      <protection locked="0"/>
    </xf>
    <xf numFmtId="0" fontId="3" fillId="0" borderId="0" xfId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167" fontId="2" fillId="0" borderId="0" xfId="0" applyNumberFormat="1" applyFont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9" fontId="7" fillId="0" borderId="0" xfId="0" applyNumberFormat="1" applyFont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358140</xdr:colOff>
      <xdr:row>2</xdr:row>
      <xdr:rowOff>38100</xdr:rowOff>
    </xdr:from>
    <xdr:to>
      <xdr:col>13</xdr:col>
      <xdr:colOff>235401</xdr:colOff>
      <xdr:row>9</xdr:row>
      <xdr:rowOff>47964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C11C9-5A42-4C58-8500-F890A4DC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0887789" y="403860"/>
          <a:ext cx="2452821" cy="1290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118110</xdr:colOff>
      <xdr:row>1</xdr:row>
      <xdr:rowOff>53340</xdr:rowOff>
    </xdr:from>
    <xdr:to>
      <xdr:col>14</xdr:col>
      <xdr:colOff>67761</xdr:colOff>
      <xdr:row>8</xdr:row>
      <xdr:rowOff>63204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41DEBF-BB4E-4AD9-A615-0804BCB2E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0792539" y="236220"/>
          <a:ext cx="2452821" cy="129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حسام الدين - اللوجو">
      <a:dk1>
        <a:sysClr val="windowText" lastClr="000000"/>
      </a:dk1>
      <a:lt1>
        <a:sysClr val="window" lastClr="FFFFFF"/>
      </a:lt1>
      <a:dk2>
        <a:srgbClr val="AEABAB"/>
      </a:dk2>
      <a:lt2>
        <a:srgbClr val="E7E6E6"/>
      </a:lt2>
      <a:accent1>
        <a:srgbClr val="275D3B"/>
      </a:accent1>
      <a:accent2>
        <a:srgbClr val="678D75"/>
      </a:accent2>
      <a:accent3>
        <a:srgbClr val="7D4B3D"/>
      </a:accent3>
      <a:accent4>
        <a:srgbClr val="A48177"/>
      </a:accent4>
      <a:accent5>
        <a:srgbClr val="55A2B9"/>
      </a:accent5>
      <a:accent6>
        <a:srgbClr val="88BEC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a.gov.sa/ADA_A/Researches_ADA_A/index.htm?i=5" TargetMode="External"/><Relationship Id="rId2" Type="http://schemas.openxmlformats.org/officeDocument/2006/relationships/hyperlink" Target="http://www.ruo.gov.sa/Indicators" TargetMode="External"/><Relationship Id="rId1" Type="http://schemas.openxmlformats.org/officeDocument/2006/relationships/hyperlink" Target="https://www.moe.gov.sa/ar/Pages/StatisticalInformation.asp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showGridLines="0" rightToLeft="1" workbookViewId="0">
      <selection activeCell="F28" sqref="F28"/>
    </sheetView>
  </sheetViews>
  <sheetFormatPr defaultColWidth="8.89453125" defaultRowHeight="14.4" x14ac:dyDescent="0.55000000000000004"/>
  <cols>
    <col min="1" max="2" width="3.41796875" style="3" customWidth="1"/>
    <col min="3" max="3" width="4.578125" style="5" customWidth="1"/>
    <col min="4" max="4" width="30.62890625" style="2" customWidth="1"/>
    <col min="5" max="5" width="8.89453125" style="2"/>
    <col min="6" max="16384" width="8.89453125" style="1"/>
  </cols>
  <sheetData>
    <row r="2" spans="1:9" x14ac:dyDescent="0.55000000000000004">
      <c r="A2" s="3" t="s">
        <v>123</v>
      </c>
    </row>
    <row r="4" spans="1:9" x14ac:dyDescent="0.55000000000000004">
      <c r="A4" s="3" t="s">
        <v>127</v>
      </c>
    </row>
    <row r="5" spans="1:9" x14ac:dyDescent="0.55000000000000004">
      <c r="C5" s="5" t="s">
        <v>130</v>
      </c>
      <c r="D5" s="2" t="s">
        <v>124</v>
      </c>
    </row>
    <row r="6" spans="1:9" x14ac:dyDescent="0.55000000000000004">
      <c r="C6" s="5" t="s">
        <v>130</v>
      </c>
      <c r="D6" s="2" t="s">
        <v>125</v>
      </c>
    </row>
    <row r="7" spans="1:9" x14ac:dyDescent="0.55000000000000004">
      <c r="C7" s="5" t="s">
        <v>130</v>
      </c>
      <c r="D7" s="2" t="s">
        <v>129</v>
      </c>
    </row>
    <row r="8" spans="1:9" x14ac:dyDescent="0.55000000000000004">
      <c r="C8" s="5" t="s">
        <v>130</v>
      </c>
      <c r="D8" s="2" t="s">
        <v>128</v>
      </c>
    </row>
    <row r="11" spans="1:9" x14ac:dyDescent="0.55000000000000004">
      <c r="A11" s="3" t="s">
        <v>131</v>
      </c>
    </row>
    <row r="12" spans="1:9" x14ac:dyDescent="0.55000000000000004">
      <c r="B12" s="3">
        <v>1</v>
      </c>
      <c r="C12" s="4" t="s">
        <v>88</v>
      </c>
    </row>
    <row r="13" spans="1:9" x14ac:dyDescent="0.55000000000000004">
      <c r="C13" s="5">
        <v>1.1000000000000001</v>
      </c>
      <c r="D13" s="2" t="s">
        <v>54</v>
      </c>
      <c r="E13" s="2" t="s">
        <v>142</v>
      </c>
      <c r="I13" s="2"/>
    </row>
    <row r="14" spans="1:9" x14ac:dyDescent="0.55000000000000004">
      <c r="C14" s="5">
        <v>1.2</v>
      </c>
      <c r="D14" s="2" t="s">
        <v>55</v>
      </c>
      <c r="I14" s="2"/>
    </row>
    <row r="15" spans="1:9" x14ac:dyDescent="0.55000000000000004">
      <c r="C15" s="5">
        <v>1.3</v>
      </c>
      <c r="D15" s="2" t="s">
        <v>85</v>
      </c>
    </row>
    <row r="16" spans="1:9" x14ac:dyDescent="0.55000000000000004">
      <c r="B16" s="3">
        <v>2</v>
      </c>
      <c r="C16" s="4" t="s">
        <v>132</v>
      </c>
    </row>
    <row r="17" spans="2:5" x14ac:dyDescent="0.55000000000000004">
      <c r="C17" s="5">
        <v>2.1</v>
      </c>
      <c r="D17" s="2" t="s">
        <v>10</v>
      </c>
      <c r="E17" s="2" t="s">
        <v>143</v>
      </c>
    </row>
    <row r="18" spans="2:5" x14ac:dyDescent="0.55000000000000004">
      <c r="C18" s="5">
        <v>2.2000000000000002</v>
      </c>
      <c r="D18" s="2" t="s">
        <v>133</v>
      </c>
    </row>
    <row r="19" spans="2:5" x14ac:dyDescent="0.55000000000000004">
      <c r="C19" s="5">
        <v>2.2999999999999998</v>
      </c>
      <c r="D19" s="2" t="s">
        <v>89</v>
      </c>
    </row>
    <row r="20" spans="2:5" x14ac:dyDescent="0.55000000000000004">
      <c r="B20" s="3">
        <v>3</v>
      </c>
      <c r="C20" s="4" t="s">
        <v>134</v>
      </c>
    </row>
    <row r="21" spans="2:5" x14ac:dyDescent="0.55000000000000004">
      <c r="C21" s="5">
        <v>3.1</v>
      </c>
      <c r="D21" s="2" t="s">
        <v>135</v>
      </c>
      <c r="E21" s="2" t="s">
        <v>144</v>
      </c>
    </row>
    <row r="22" spans="2:5" x14ac:dyDescent="0.55000000000000004">
      <c r="C22" s="5">
        <v>3.2</v>
      </c>
      <c r="D22" s="2" t="s">
        <v>134</v>
      </c>
    </row>
    <row r="23" spans="2:5" x14ac:dyDescent="0.55000000000000004">
      <c r="B23" s="3">
        <v>4</v>
      </c>
      <c r="C23" s="4" t="s">
        <v>136</v>
      </c>
    </row>
    <row r="24" spans="2:5" x14ac:dyDescent="0.55000000000000004">
      <c r="C24" s="5">
        <v>4.0999999999999996</v>
      </c>
      <c r="D24" s="2" t="s">
        <v>137</v>
      </c>
      <c r="E24" s="2" t="s">
        <v>126</v>
      </c>
    </row>
    <row r="25" spans="2:5" x14ac:dyDescent="0.55000000000000004">
      <c r="C25" s="5">
        <v>4.2</v>
      </c>
      <c r="D25" s="2" t="s">
        <v>138</v>
      </c>
    </row>
    <row r="26" spans="2:5" x14ac:dyDescent="0.55000000000000004">
      <c r="B26" s="3">
        <v>5</v>
      </c>
      <c r="C26" s="4" t="s">
        <v>139</v>
      </c>
    </row>
    <row r="27" spans="2:5" x14ac:dyDescent="0.55000000000000004">
      <c r="C27" s="5">
        <v>5.0999999999999996</v>
      </c>
      <c r="D27" s="2" t="s">
        <v>140</v>
      </c>
    </row>
    <row r="28" spans="2:5" x14ac:dyDescent="0.55000000000000004">
      <c r="C28" s="5">
        <v>5.2</v>
      </c>
      <c r="D28" s="2" t="s">
        <v>141</v>
      </c>
    </row>
  </sheetData>
  <sheetProtection algorithmName="SHA-512" hashValue="w/D0EyM16U+oQIGItDWYANe7rTC55TCbwgKSpRCRPrpI6NlmEifmlz4QUtSs+G6h2RhLpPURk1zXizITMhd7hw==" saltValue="WSBQxPt3LKxGdh8K7bvEE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5EBC-5FFD-4758-98BB-C23CBA662807}">
  <dimension ref="A1:XFD144"/>
  <sheetViews>
    <sheetView showGridLines="0" rightToLeft="1" tabSelected="1" workbookViewId="0">
      <selection activeCell="A2" sqref="A2"/>
    </sheetView>
  </sheetViews>
  <sheetFormatPr defaultColWidth="8.89453125" defaultRowHeight="14.4" x14ac:dyDescent="0.55000000000000004"/>
  <cols>
    <col min="1" max="3" width="3.41796875" style="7" customWidth="1"/>
    <col min="4" max="4" width="35.89453125" style="8" customWidth="1"/>
    <col min="5" max="10" width="11.5234375" style="6" customWidth="1"/>
    <col min="11" max="16" width="11.5234375" style="1" customWidth="1"/>
    <col min="17" max="16384" width="8.89453125" style="1"/>
  </cols>
  <sheetData>
    <row r="1" spans="1:16384" x14ac:dyDescent="0.55000000000000004">
      <c r="A1" s="7" t="s">
        <v>145</v>
      </c>
      <c r="K1" s="6"/>
      <c r="L1" s="6"/>
      <c r="M1" s="6"/>
      <c r="N1" s="6"/>
      <c r="O1" s="6"/>
    </row>
    <row r="2" spans="1:16384" x14ac:dyDescent="0.55000000000000004">
      <c r="K2" s="6"/>
      <c r="L2" s="6"/>
      <c r="M2" s="6"/>
      <c r="N2" s="6"/>
      <c r="O2" s="6"/>
    </row>
    <row r="3" spans="1:16384" x14ac:dyDescent="0.55000000000000004">
      <c r="A3" s="9" t="s">
        <v>53</v>
      </c>
      <c r="B3" s="9"/>
      <c r="C3" s="9"/>
      <c r="D3" s="9"/>
      <c r="E3" s="10">
        <v>2018</v>
      </c>
      <c r="F3" s="10">
        <f>E3+1</f>
        <v>2019</v>
      </c>
      <c r="G3" s="10">
        <f t="shared" ref="G3:J3" si="0">F3+1</f>
        <v>2020</v>
      </c>
      <c r="H3" s="10">
        <f t="shared" si="0"/>
        <v>2021</v>
      </c>
      <c r="I3" s="10">
        <f t="shared" si="0"/>
        <v>2022</v>
      </c>
      <c r="J3" s="10">
        <f t="shared" si="0"/>
        <v>2023</v>
      </c>
      <c r="K3" s="6"/>
      <c r="L3" s="6"/>
      <c r="M3" s="6"/>
      <c r="N3" s="6"/>
      <c r="O3" s="6"/>
    </row>
    <row r="4" spans="1:16384" x14ac:dyDescent="0.55000000000000004">
      <c r="A4" s="11" t="s">
        <v>88</v>
      </c>
      <c r="B4" s="11"/>
      <c r="C4" s="11"/>
      <c r="D4" s="12"/>
      <c r="E4" s="13"/>
      <c r="F4" s="13"/>
      <c r="G4" s="13"/>
      <c r="H4" s="13"/>
      <c r="I4" s="13"/>
      <c r="J4" s="13"/>
      <c r="K4" s="6"/>
      <c r="L4" s="6"/>
      <c r="M4" s="6"/>
      <c r="N4" s="6"/>
      <c r="O4" s="6"/>
    </row>
    <row r="5" spans="1:16384" x14ac:dyDescent="0.55000000000000004">
      <c r="B5" s="7" t="s">
        <v>102</v>
      </c>
      <c r="F5" s="14">
        <v>0.04</v>
      </c>
      <c r="G5" s="14">
        <v>0.04</v>
      </c>
      <c r="H5" s="14">
        <v>0.04</v>
      </c>
      <c r="I5" s="14">
        <v>0.04</v>
      </c>
      <c r="J5" s="14">
        <v>0.04</v>
      </c>
      <c r="K5" s="6"/>
      <c r="L5" s="6"/>
      <c r="M5" s="6"/>
      <c r="N5" s="6"/>
      <c r="O5" s="6"/>
    </row>
    <row r="6" spans="1:16384" x14ac:dyDescent="0.55000000000000004">
      <c r="B6" s="15" t="s">
        <v>54</v>
      </c>
      <c r="C6" s="15"/>
      <c r="D6" s="15"/>
      <c r="E6" s="16"/>
      <c r="F6" s="16"/>
      <c r="G6" s="16"/>
      <c r="H6" s="16"/>
      <c r="I6" s="16"/>
      <c r="J6" s="16"/>
      <c r="K6" s="6"/>
      <c r="L6" s="6"/>
      <c r="M6" s="6"/>
      <c r="N6" s="6"/>
      <c r="O6" s="6"/>
    </row>
    <row r="7" spans="1:16384" x14ac:dyDescent="0.55000000000000004">
      <c r="C7" s="7" t="s">
        <v>72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x14ac:dyDescent="0.55000000000000004">
      <c r="D8" s="8" t="s">
        <v>69</v>
      </c>
      <c r="E8" s="6">
        <f>F122</f>
        <v>6071.0686126276059</v>
      </c>
      <c r="F8" s="6">
        <f>E8*(1+F$5)</f>
        <v>6313.9113571327107</v>
      </c>
      <c r="G8" s="6">
        <f t="shared" ref="G8:J8" si="1">F8*(1+G$5)</f>
        <v>6566.4678114180197</v>
      </c>
      <c r="H8" s="6">
        <f t="shared" si="1"/>
        <v>6829.126523874741</v>
      </c>
      <c r="I8" s="6">
        <f t="shared" si="1"/>
        <v>7102.2915848297307</v>
      </c>
      <c r="J8" s="6">
        <f t="shared" si="1"/>
        <v>7386.38324822292</v>
      </c>
      <c r="K8" s="6"/>
      <c r="L8" s="6"/>
      <c r="M8" s="6"/>
      <c r="N8" s="6"/>
      <c r="O8" s="6"/>
    </row>
    <row r="9" spans="1:16384" x14ac:dyDescent="0.55000000000000004">
      <c r="D9" s="8" t="s">
        <v>71</v>
      </c>
      <c r="E9" s="6">
        <f t="shared" ref="E9:E10" si="2">F123</f>
        <v>2225.0766253461338</v>
      </c>
      <c r="F9" s="6">
        <f t="shared" ref="F9:J10" si="3">E9*(1+F$5)</f>
        <v>2314.0796903599794</v>
      </c>
      <c r="G9" s="6">
        <f t="shared" si="3"/>
        <v>2406.6428779743787</v>
      </c>
      <c r="H9" s="6">
        <f t="shared" si="3"/>
        <v>2502.9085930933538</v>
      </c>
      <c r="I9" s="6">
        <f t="shared" si="3"/>
        <v>2603.024936817088</v>
      </c>
      <c r="J9" s="6">
        <f t="shared" si="3"/>
        <v>2707.1459342897715</v>
      </c>
      <c r="K9" s="6"/>
      <c r="L9" s="6"/>
      <c r="M9" s="6"/>
      <c r="N9" s="6"/>
      <c r="O9" s="6"/>
    </row>
    <row r="10" spans="1:16384" x14ac:dyDescent="0.55000000000000004">
      <c r="D10" s="8" t="s">
        <v>70</v>
      </c>
      <c r="E10" s="6">
        <f t="shared" si="2"/>
        <v>4133.3768044714725</v>
      </c>
      <c r="F10" s="6">
        <f t="shared" si="3"/>
        <v>4298.7118766503318</v>
      </c>
      <c r="G10" s="6">
        <f t="shared" si="3"/>
        <v>4470.6603517163448</v>
      </c>
      <c r="H10" s="6">
        <f t="shared" si="3"/>
        <v>4649.4867657849991</v>
      </c>
      <c r="I10" s="6">
        <f t="shared" si="3"/>
        <v>4835.4662364163996</v>
      </c>
      <c r="J10" s="6">
        <f t="shared" si="3"/>
        <v>5028.8848858730562</v>
      </c>
    </row>
    <row r="11" spans="1:16384" x14ac:dyDescent="0.55000000000000004">
      <c r="B11" s="17"/>
      <c r="C11" s="17"/>
      <c r="D11" s="17" t="s">
        <v>25</v>
      </c>
      <c r="E11" s="18">
        <f>SUM(E8:E10)</f>
        <v>12429.522042445213</v>
      </c>
      <c r="F11" s="18">
        <f t="shared" ref="F11:J11" si="4">SUM(F8:F10)</f>
        <v>12926.702924143023</v>
      </c>
      <c r="G11" s="18">
        <f t="shared" si="4"/>
        <v>13443.771041108743</v>
      </c>
      <c r="H11" s="18">
        <f t="shared" si="4"/>
        <v>13981.521882753093</v>
      </c>
      <c r="I11" s="18">
        <f t="shared" si="4"/>
        <v>14540.782758063218</v>
      </c>
      <c r="J11" s="18">
        <f t="shared" si="4"/>
        <v>15122.414068385748</v>
      </c>
    </row>
    <row r="12" spans="1:16384" x14ac:dyDescent="0.55000000000000004">
      <c r="C12" s="7" t="s">
        <v>9</v>
      </c>
      <c r="D12" s="6"/>
    </row>
    <row r="13" spans="1:16384" x14ac:dyDescent="0.55000000000000004">
      <c r="D13" s="8" t="s">
        <v>73</v>
      </c>
      <c r="E13" s="19">
        <v>5000</v>
      </c>
      <c r="F13" s="19">
        <v>5000</v>
      </c>
      <c r="G13" s="19">
        <v>5000</v>
      </c>
      <c r="H13" s="19">
        <v>5000</v>
      </c>
      <c r="I13" s="19">
        <v>5000</v>
      </c>
      <c r="J13" s="19">
        <v>5000</v>
      </c>
    </row>
    <row r="14" spans="1:16384" x14ac:dyDescent="0.55000000000000004">
      <c r="D14" s="8" t="s">
        <v>74</v>
      </c>
      <c r="E14" s="19">
        <v>7000</v>
      </c>
      <c r="F14" s="19">
        <v>7000</v>
      </c>
      <c r="G14" s="19">
        <v>7000</v>
      </c>
      <c r="H14" s="19">
        <v>7000</v>
      </c>
      <c r="I14" s="19">
        <v>7000</v>
      </c>
      <c r="J14" s="19">
        <v>7000</v>
      </c>
    </row>
    <row r="15" spans="1:16384" x14ac:dyDescent="0.55000000000000004">
      <c r="D15" s="8" t="s">
        <v>75</v>
      </c>
      <c r="E15" s="19">
        <v>8000</v>
      </c>
      <c r="F15" s="19">
        <v>8000</v>
      </c>
      <c r="G15" s="19">
        <v>8000</v>
      </c>
      <c r="H15" s="19">
        <v>8000</v>
      </c>
      <c r="I15" s="19">
        <v>8000</v>
      </c>
      <c r="J15" s="19">
        <v>8000</v>
      </c>
    </row>
    <row r="16" spans="1:16384" x14ac:dyDescent="0.55000000000000004">
      <c r="B16" s="17"/>
      <c r="C16" s="17"/>
      <c r="D16" s="17" t="s">
        <v>79</v>
      </c>
      <c r="E16" s="18">
        <f>SUMPRODUCT(E8:E10,E13:E15)/E11</f>
        <v>6355.666260260462</v>
      </c>
      <c r="F16" s="18">
        <f t="shared" ref="F16:J16" si="5">SUMPRODUCT(F8:F10,F13:F15)/F11</f>
        <v>6355.6662602604611</v>
      </c>
      <c r="G16" s="18">
        <f t="shared" si="5"/>
        <v>6355.6662602604629</v>
      </c>
      <c r="H16" s="18">
        <f t="shared" si="5"/>
        <v>6355.666260260462</v>
      </c>
      <c r="I16" s="18">
        <f t="shared" si="5"/>
        <v>6355.666260260462</v>
      </c>
      <c r="J16" s="18">
        <f t="shared" si="5"/>
        <v>6355.6662602604629</v>
      </c>
    </row>
    <row r="17" spans="2:10" x14ac:dyDescent="0.55000000000000004">
      <c r="C17" s="7" t="s">
        <v>54</v>
      </c>
    </row>
    <row r="18" spans="2:10" x14ac:dyDescent="0.55000000000000004">
      <c r="D18" s="8" t="s">
        <v>76</v>
      </c>
      <c r="E18" s="6">
        <f>E8*E13</f>
        <v>30355343.06313803</v>
      </c>
      <c r="F18" s="6">
        <f t="shared" ref="F18:J18" si="6">F8*F13</f>
        <v>31569556.785663553</v>
      </c>
      <c r="G18" s="6">
        <f t="shared" si="6"/>
        <v>32832339.0570901</v>
      </c>
      <c r="H18" s="6">
        <f t="shared" si="6"/>
        <v>34145632.619373702</v>
      </c>
      <c r="I18" s="6">
        <f t="shared" si="6"/>
        <v>35511457.924148656</v>
      </c>
      <c r="J18" s="6">
        <f t="shared" si="6"/>
        <v>36931916.241114601</v>
      </c>
    </row>
    <row r="19" spans="2:10" x14ac:dyDescent="0.55000000000000004">
      <c r="D19" s="8" t="s">
        <v>77</v>
      </c>
      <c r="E19" s="6">
        <f t="shared" ref="E19:J20" si="7">E9*E14</f>
        <v>15575536.377422936</v>
      </c>
      <c r="F19" s="6">
        <f t="shared" si="7"/>
        <v>16198557.832519855</v>
      </c>
      <c r="G19" s="6">
        <f t="shared" si="7"/>
        <v>16846500.145820651</v>
      </c>
      <c r="H19" s="6">
        <f t="shared" si="7"/>
        <v>17520360.151653476</v>
      </c>
      <c r="I19" s="6">
        <f t="shared" si="7"/>
        <v>18221174.557719614</v>
      </c>
      <c r="J19" s="6">
        <f t="shared" si="7"/>
        <v>18950021.540028401</v>
      </c>
    </row>
    <row r="20" spans="2:10" x14ac:dyDescent="0.55000000000000004">
      <c r="D20" s="8" t="s">
        <v>78</v>
      </c>
      <c r="E20" s="6">
        <f t="shared" si="7"/>
        <v>33067014.435771778</v>
      </c>
      <c r="F20" s="6">
        <f t="shared" si="7"/>
        <v>34389695.013202652</v>
      </c>
      <c r="G20" s="6">
        <f t="shared" si="7"/>
        <v>35765282.813730761</v>
      </c>
      <c r="H20" s="6">
        <f t="shared" si="7"/>
        <v>37195894.126279995</v>
      </c>
      <c r="I20" s="6">
        <f t="shared" si="7"/>
        <v>38683729.891331196</v>
      </c>
      <c r="J20" s="6">
        <f t="shared" si="7"/>
        <v>40231079.086984448</v>
      </c>
    </row>
    <row r="21" spans="2:10" x14ac:dyDescent="0.55000000000000004">
      <c r="B21" s="17"/>
      <c r="C21" s="17"/>
      <c r="D21" s="17" t="s">
        <v>25</v>
      </c>
      <c r="E21" s="18">
        <f>SUM(E18:E20)</f>
        <v>78997893.876332745</v>
      </c>
      <c r="F21" s="18">
        <f t="shared" ref="F21:J21" si="8">SUM(F18:F20)</f>
        <v>82157809.631386057</v>
      </c>
      <c r="G21" s="18">
        <f t="shared" si="8"/>
        <v>85444122.016641513</v>
      </c>
      <c r="H21" s="18">
        <f t="shared" si="8"/>
        <v>88861886.897307172</v>
      </c>
      <c r="I21" s="18">
        <f t="shared" si="8"/>
        <v>92416362.373199463</v>
      </c>
      <c r="J21" s="18">
        <f t="shared" si="8"/>
        <v>96113016.86812745</v>
      </c>
    </row>
    <row r="22" spans="2:10" x14ac:dyDescent="0.55000000000000004">
      <c r="C22" s="7" t="s">
        <v>80</v>
      </c>
    </row>
    <row r="23" spans="2:10" x14ac:dyDescent="0.55000000000000004">
      <c r="D23" s="8" t="s">
        <v>82</v>
      </c>
      <c r="E23" s="6">
        <f>E135</f>
        <v>136291013.72316477</v>
      </c>
    </row>
    <row r="24" spans="2:10" x14ac:dyDescent="0.55000000000000004">
      <c r="B24" s="17"/>
      <c r="C24" s="17"/>
      <c r="D24" s="17" t="s">
        <v>81</v>
      </c>
      <c r="E24" s="20">
        <f>E21/E23</f>
        <v>0.5796265778519617</v>
      </c>
      <c r="F24" s="21"/>
      <c r="G24" s="21"/>
      <c r="H24" s="21"/>
      <c r="I24" s="21"/>
      <c r="J24" s="21"/>
    </row>
    <row r="25" spans="2:10" x14ac:dyDescent="0.55000000000000004">
      <c r="E25" s="21"/>
    </row>
    <row r="26" spans="2:10" x14ac:dyDescent="0.55000000000000004">
      <c r="B26" s="15" t="s">
        <v>55</v>
      </c>
      <c r="C26" s="15"/>
      <c r="D26" s="15"/>
      <c r="E26" s="16"/>
      <c r="F26" s="16"/>
      <c r="G26" s="16"/>
      <c r="H26" s="16"/>
      <c r="I26" s="16"/>
      <c r="J26" s="16"/>
    </row>
    <row r="27" spans="2:10" x14ac:dyDescent="0.55000000000000004">
      <c r="C27" s="7" t="s">
        <v>83</v>
      </c>
    </row>
    <row r="28" spans="2:10" x14ac:dyDescent="0.55000000000000004">
      <c r="D28" s="8" t="s">
        <v>13</v>
      </c>
      <c r="E28" s="19">
        <v>20</v>
      </c>
      <c r="F28" s="19">
        <v>20</v>
      </c>
      <c r="G28" s="19">
        <v>20</v>
      </c>
      <c r="H28" s="19">
        <v>20</v>
      </c>
      <c r="I28" s="19">
        <v>20</v>
      </c>
      <c r="J28" s="19">
        <v>20</v>
      </c>
    </row>
    <row r="29" spans="2:10" x14ac:dyDescent="0.55000000000000004">
      <c r="D29" s="8" t="s">
        <v>15</v>
      </c>
      <c r="E29" s="19">
        <v>1000</v>
      </c>
      <c r="F29" s="19">
        <v>1000</v>
      </c>
      <c r="G29" s="19">
        <v>1000</v>
      </c>
      <c r="H29" s="19">
        <v>1000</v>
      </c>
      <c r="I29" s="19">
        <v>1000</v>
      </c>
      <c r="J29" s="19">
        <v>1000</v>
      </c>
    </row>
    <row r="30" spans="2:10" x14ac:dyDescent="0.55000000000000004">
      <c r="D30" s="8" t="s">
        <v>14</v>
      </c>
      <c r="E30" s="6">
        <f>E29*E28</f>
        <v>20000</v>
      </c>
      <c r="F30" s="6">
        <f t="shared" ref="F30:J30" si="9">F29*F28</f>
        <v>20000</v>
      </c>
      <c r="G30" s="6">
        <f t="shared" si="9"/>
        <v>20000</v>
      </c>
      <c r="H30" s="6">
        <f t="shared" si="9"/>
        <v>20000</v>
      </c>
      <c r="I30" s="6">
        <f t="shared" si="9"/>
        <v>20000</v>
      </c>
      <c r="J30" s="6">
        <f t="shared" si="9"/>
        <v>20000</v>
      </c>
    </row>
    <row r="31" spans="2:10" x14ac:dyDescent="0.55000000000000004">
      <c r="D31" s="8" t="s">
        <v>16</v>
      </c>
      <c r="E31" s="19">
        <v>5000</v>
      </c>
      <c r="F31" s="19">
        <v>5000</v>
      </c>
      <c r="G31" s="19">
        <v>5000</v>
      </c>
      <c r="H31" s="19">
        <v>5000</v>
      </c>
      <c r="I31" s="19">
        <v>5000</v>
      </c>
      <c r="J31" s="19">
        <v>5000</v>
      </c>
    </row>
    <row r="32" spans="2:10" x14ac:dyDescent="0.55000000000000004">
      <c r="B32" s="17"/>
      <c r="C32" s="17"/>
      <c r="D32" s="17" t="s">
        <v>84</v>
      </c>
      <c r="E32" s="18">
        <f>E31*E30</f>
        <v>100000000</v>
      </c>
      <c r="F32" s="18">
        <f t="shared" ref="F32:J32" si="10">F31*F30</f>
        <v>100000000</v>
      </c>
      <c r="G32" s="18">
        <f t="shared" si="10"/>
        <v>100000000</v>
      </c>
      <c r="H32" s="18">
        <f t="shared" si="10"/>
        <v>100000000</v>
      </c>
      <c r="I32" s="18">
        <f t="shared" si="10"/>
        <v>100000000</v>
      </c>
      <c r="J32" s="18">
        <f t="shared" si="10"/>
        <v>100000000</v>
      </c>
    </row>
    <row r="34" spans="1:10" x14ac:dyDescent="0.55000000000000004">
      <c r="B34" s="15" t="s">
        <v>85</v>
      </c>
      <c r="C34" s="15"/>
      <c r="D34" s="15"/>
      <c r="E34" s="16"/>
      <c r="F34" s="16"/>
      <c r="G34" s="16"/>
      <c r="H34" s="16"/>
      <c r="I34" s="16"/>
      <c r="J34" s="16"/>
    </row>
    <row r="35" spans="1:10" x14ac:dyDescent="0.55000000000000004">
      <c r="C35" s="7" t="s">
        <v>72</v>
      </c>
    </row>
    <row r="36" spans="1:10" x14ac:dyDescent="0.55000000000000004">
      <c r="D36" s="8" t="s">
        <v>54</v>
      </c>
      <c r="E36" s="6">
        <f>E11</f>
        <v>12429.522042445213</v>
      </c>
      <c r="F36" s="6">
        <f t="shared" ref="F36:J36" si="11">F11</f>
        <v>12926.702924143023</v>
      </c>
      <c r="G36" s="6">
        <f t="shared" si="11"/>
        <v>13443.771041108743</v>
      </c>
      <c r="H36" s="6">
        <f t="shared" si="11"/>
        <v>13981.521882753093</v>
      </c>
      <c r="I36" s="6">
        <f t="shared" si="11"/>
        <v>14540.782758063218</v>
      </c>
      <c r="J36" s="6">
        <f t="shared" si="11"/>
        <v>15122.414068385748</v>
      </c>
    </row>
    <row r="37" spans="1:10" x14ac:dyDescent="0.55000000000000004">
      <c r="D37" s="8" t="s">
        <v>84</v>
      </c>
      <c r="E37" s="6">
        <f>E30</f>
        <v>20000</v>
      </c>
      <c r="F37" s="6">
        <f t="shared" ref="F37:J37" si="12">F30</f>
        <v>20000</v>
      </c>
      <c r="G37" s="6">
        <f t="shared" si="12"/>
        <v>20000</v>
      </c>
      <c r="H37" s="6">
        <f t="shared" si="12"/>
        <v>20000</v>
      </c>
      <c r="I37" s="6">
        <f t="shared" si="12"/>
        <v>20000</v>
      </c>
      <c r="J37" s="6">
        <f t="shared" si="12"/>
        <v>20000</v>
      </c>
    </row>
    <row r="38" spans="1:10" x14ac:dyDescent="0.55000000000000004">
      <c r="B38" s="17"/>
      <c r="C38" s="17"/>
      <c r="D38" s="17" t="s">
        <v>86</v>
      </c>
      <c r="E38" s="20">
        <f>E37/E36</f>
        <v>1.6090723305129981</v>
      </c>
      <c r="F38" s="20">
        <f t="shared" ref="F38:J38" si="13">F37/F36</f>
        <v>1.5471849331855749</v>
      </c>
      <c r="G38" s="20">
        <f t="shared" si="13"/>
        <v>1.4876778203707453</v>
      </c>
      <c r="H38" s="20">
        <f t="shared" si="13"/>
        <v>1.4304594426641781</v>
      </c>
      <c r="I38" s="20">
        <f t="shared" si="13"/>
        <v>1.3754417717924787</v>
      </c>
      <c r="J38" s="20">
        <f t="shared" si="13"/>
        <v>1.3225401651850757</v>
      </c>
    </row>
    <row r="39" spans="1:10" x14ac:dyDescent="0.55000000000000004">
      <c r="C39" s="7" t="s">
        <v>87</v>
      </c>
    </row>
    <row r="40" spans="1:10" x14ac:dyDescent="0.55000000000000004">
      <c r="D40" s="8" t="s">
        <v>54</v>
      </c>
      <c r="E40" s="6">
        <f>E21</f>
        <v>78997893.876332745</v>
      </c>
      <c r="F40" s="6">
        <f t="shared" ref="F40:J40" si="14">F21</f>
        <v>82157809.631386057</v>
      </c>
      <c r="G40" s="6">
        <f t="shared" si="14"/>
        <v>85444122.016641513</v>
      </c>
      <c r="H40" s="6">
        <f t="shared" si="14"/>
        <v>88861886.897307172</v>
      </c>
      <c r="I40" s="6">
        <f t="shared" si="14"/>
        <v>92416362.373199463</v>
      </c>
      <c r="J40" s="6">
        <f t="shared" si="14"/>
        <v>96113016.86812745</v>
      </c>
    </row>
    <row r="41" spans="1:10" x14ac:dyDescent="0.55000000000000004">
      <c r="D41" s="8" t="s">
        <v>84</v>
      </c>
      <c r="E41" s="6">
        <f>E32</f>
        <v>100000000</v>
      </c>
      <c r="F41" s="6">
        <f t="shared" ref="F41:J41" si="15">F32</f>
        <v>100000000</v>
      </c>
      <c r="G41" s="6">
        <f t="shared" si="15"/>
        <v>100000000</v>
      </c>
      <c r="H41" s="6">
        <f t="shared" si="15"/>
        <v>100000000</v>
      </c>
      <c r="I41" s="6">
        <f t="shared" si="15"/>
        <v>100000000</v>
      </c>
      <c r="J41" s="6">
        <f t="shared" si="15"/>
        <v>100000000</v>
      </c>
    </row>
    <row r="42" spans="1:10" x14ac:dyDescent="0.55000000000000004">
      <c r="B42" s="17"/>
      <c r="C42" s="17"/>
      <c r="D42" s="17" t="s">
        <v>86</v>
      </c>
      <c r="E42" s="20">
        <f>E41/E40</f>
        <v>1.2658565322835695</v>
      </c>
      <c r="F42" s="20">
        <f t="shared" ref="F42:J42" si="16">F41/F40</f>
        <v>1.2171697425803554</v>
      </c>
      <c r="G42" s="20">
        <f t="shared" si="16"/>
        <v>1.17035552171188</v>
      </c>
      <c r="H42" s="20">
        <f t="shared" si="16"/>
        <v>1.1253418477998844</v>
      </c>
      <c r="I42" s="20">
        <f t="shared" si="16"/>
        <v>1.0820594690383505</v>
      </c>
      <c r="J42" s="20">
        <f t="shared" si="16"/>
        <v>1.0404417971522599</v>
      </c>
    </row>
    <row r="44" spans="1:10" x14ac:dyDescent="0.55000000000000004">
      <c r="A44" s="11" t="s">
        <v>92</v>
      </c>
      <c r="B44" s="11"/>
      <c r="C44" s="11"/>
      <c r="D44" s="12"/>
      <c r="E44" s="13"/>
      <c r="F44" s="13"/>
      <c r="G44" s="13"/>
      <c r="H44" s="13"/>
      <c r="I44" s="13"/>
      <c r="J44" s="13"/>
    </row>
    <row r="45" spans="1:10" x14ac:dyDescent="0.55000000000000004">
      <c r="B45" s="15" t="s">
        <v>89</v>
      </c>
      <c r="C45" s="15"/>
      <c r="D45" s="15"/>
      <c r="E45" s="16"/>
      <c r="F45" s="16"/>
      <c r="G45" s="16"/>
      <c r="H45" s="16"/>
      <c r="I45" s="16"/>
      <c r="J45" s="16"/>
    </row>
    <row r="46" spans="1:10" x14ac:dyDescent="0.55000000000000004">
      <c r="D46" s="8" t="s">
        <v>7</v>
      </c>
      <c r="E46" s="19">
        <v>3000</v>
      </c>
      <c r="F46" s="19">
        <f>E46</f>
        <v>3000</v>
      </c>
      <c r="G46" s="19">
        <f t="shared" ref="G46:J46" si="17">F46</f>
        <v>3000</v>
      </c>
      <c r="H46" s="19">
        <f t="shared" si="17"/>
        <v>3000</v>
      </c>
      <c r="I46" s="19">
        <f t="shared" si="17"/>
        <v>3000</v>
      </c>
      <c r="J46" s="19">
        <f t="shared" si="17"/>
        <v>3000</v>
      </c>
    </row>
    <row r="47" spans="1:10" x14ac:dyDescent="0.55000000000000004">
      <c r="D47" s="8" t="s">
        <v>8</v>
      </c>
      <c r="E47" s="14">
        <v>0.5</v>
      </c>
      <c r="F47" s="14">
        <v>0.5</v>
      </c>
      <c r="G47" s="14">
        <v>0.5</v>
      </c>
      <c r="H47" s="14">
        <v>0.5</v>
      </c>
      <c r="I47" s="14">
        <v>0.5</v>
      </c>
      <c r="J47" s="14">
        <v>0.5</v>
      </c>
    </row>
    <row r="48" spans="1:10" x14ac:dyDescent="0.55000000000000004">
      <c r="D48" s="8" t="s">
        <v>10</v>
      </c>
      <c r="E48" s="6">
        <f>E47*E46</f>
        <v>1500</v>
      </c>
      <c r="F48" s="6">
        <f t="shared" ref="F48:J48" si="18">F47*F46</f>
        <v>1500</v>
      </c>
      <c r="G48" s="6">
        <f t="shared" si="18"/>
        <v>1500</v>
      </c>
      <c r="H48" s="6">
        <f t="shared" si="18"/>
        <v>1500</v>
      </c>
      <c r="I48" s="6">
        <f t="shared" si="18"/>
        <v>1500</v>
      </c>
      <c r="J48" s="6">
        <f t="shared" si="18"/>
        <v>1500</v>
      </c>
    </row>
    <row r="49" spans="1:10" x14ac:dyDescent="0.55000000000000004">
      <c r="D49" s="8" t="s">
        <v>9</v>
      </c>
      <c r="E49" s="19">
        <v>5000</v>
      </c>
      <c r="F49" s="19">
        <v>5000</v>
      </c>
      <c r="G49" s="19">
        <v>5000</v>
      </c>
      <c r="H49" s="19">
        <v>5000</v>
      </c>
      <c r="I49" s="19">
        <v>5000</v>
      </c>
      <c r="J49" s="19">
        <v>5000</v>
      </c>
    </row>
    <row r="50" spans="1:10" x14ac:dyDescent="0.55000000000000004">
      <c r="B50" s="17"/>
      <c r="C50" s="17"/>
      <c r="D50" s="17" t="s">
        <v>0</v>
      </c>
      <c r="E50" s="18">
        <f>E49*E48</f>
        <v>7500000</v>
      </c>
      <c r="F50" s="18">
        <f t="shared" ref="F50:J50" si="19">F49*F48</f>
        <v>7500000</v>
      </c>
      <c r="G50" s="18">
        <f t="shared" si="19"/>
        <v>7500000</v>
      </c>
      <c r="H50" s="18">
        <f t="shared" si="19"/>
        <v>7500000</v>
      </c>
      <c r="I50" s="18">
        <f t="shared" si="19"/>
        <v>7500000</v>
      </c>
      <c r="J50" s="18">
        <f t="shared" si="19"/>
        <v>7500000</v>
      </c>
    </row>
    <row r="51" spans="1:10" x14ac:dyDescent="0.55000000000000004">
      <c r="B51" s="15" t="s">
        <v>90</v>
      </c>
      <c r="C51" s="15"/>
      <c r="D51" s="15"/>
      <c r="E51" s="16"/>
      <c r="F51" s="16"/>
      <c r="G51" s="16"/>
      <c r="H51" s="16"/>
      <c r="I51" s="16"/>
      <c r="J51" s="16"/>
    </row>
    <row r="52" spans="1:10" x14ac:dyDescent="0.55000000000000004">
      <c r="D52" s="8" t="s">
        <v>91</v>
      </c>
      <c r="E52" s="14">
        <v>0.25</v>
      </c>
      <c r="F52" s="14">
        <v>0.25</v>
      </c>
      <c r="G52" s="14">
        <v>0.25</v>
      </c>
      <c r="H52" s="14">
        <v>0.25</v>
      </c>
      <c r="I52" s="14">
        <v>0.25</v>
      </c>
      <c r="J52" s="14">
        <v>0.25</v>
      </c>
    </row>
    <row r="53" spans="1:10" x14ac:dyDescent="0.55000000000000004">
      <c r="B53" s="17"/>
      <c r="C53" s="17"/>
      <c r="D53" s="17" t="s">
        <v>1</v>
      </c>
      <c r="E53" s="18">
        <f>E52*E50</f>
        <v>1875000</v>
      </c>
      <c r="F53" s="18">
        <f t="shared" ref="F53:J53" si="20">F52*F50</f>
        <v>1875000</v>
      </c>
      <c r="G53" s="18">
        <f t="shared" si="20"/>
        <v>1875000</v>
      </c>
      <c r="H53" s="18">
        <f t="shared" si="20"/>
        <v>1875000</v>
      </c>
      <c r="I53" s="18">
        <f t="shared" si="20"/>
        <v>1875000</v>
      </c>
      <c r="J53" s="18">
        <f t="shared" si="20"/>
        <v>1875000</v>
      </c>
    </row>
    <row r="55" spans="1:10" x14ac:dyDescent="0.55000000000000004">
      <c r="A55" s="11" t="s">
        <v>3</v>
      </c>
      <c r="B55" s="11"/>
      <c r="C55" s="11"/>
      <c r="D55" s="12"/>
      <c r="E55" s="13"/>
      <c r="F55" s="13"/>
      <c r="G55" s="13"/>
      <c r="H55" s="13"/>
      <c r="I55" s="13"/>
      <c r="J55" s="13"/>
    </row>
    <row r="56" spans="1:10" x14ac:dyDescent="0.55000000000000004">
      <c r="B56" s="7" t="s">
        <v>103</v>
      </c>
      <c r="E56" s="6" t="s">
        <v>104</v>
      </c>
      <c r="G56" s="8" t="s">
        <v>105</v>
      </c>
      <c r="I56" s="6" t="s">
        <v>106</v>
      </c>
    </row>
    <row r="57" spans="1:10" x14ac:dyDescent="0.55000000000000004">
      <c r="C57" s="7" t="s">
        <v>93</v>
      </c>
      <c r="E57" s="6">
        <f>AVERAGE(E53:J53)</f>
        <v>1875000</v>
      </c>
      <c r="G57" s="19">
        <v>1000000</v>
      </c>
      <c r="I57" s="22">
        <f>G57/E57-1</f>
        <v>-0.46666666666666667</v>
      </c>
    </row>
    <row r="58" spans="1:10" x14ac:dyDescent="0.55000000000000004">
      <c r="C58" s="7" t="s">
        <v>94</v>
      </c>
    </row>
    <row r="59" spans="1:10" x14ac:dyDescent="0.55000000000000004">
      <c r="D59" s="8" t="s">
        <v>4</v>
      </c>
      <c r="E59" s="14">
        <v>6.5000000000000002E-2</v>
      </c>
    </row>
    <row r="60" spans="1:10" x14ac:dyDescent="0.55000000000000004">
      <c r="D60" s="8" t="s">
        <v>5</v>
      </c>
      <c r="E60" s="14">
        <v>1.4999999999999999E-2</v>
      </c>
    </row>
    <row r="61" spans="1:10" x14ac:dyDescent="0.55000000000000004">
      <c r="D61" s="8" t="s">
        <v>6</v>
      </c>
      <c r="E61" s="14">
        <v>0.01</v>
      </c>
    </row>
    <row r="62" spans="1:10" x14ac:dyDescent="0.55000000000000004">
      <c r="D62" s="8" t="s">
        <v>2</v>
      </c>
      <c r="E62" s="21">
        <f>SUM(E59:E61)</f>
        <v>0.09</v>
      </c>
    </row>
    <row r="63" spans="1:10" x14ac:dyDescent="0.55000000000000004">
      <c r="B63" s="17"/>
      <c r="C63" s="17" t="s">
        <v>3</v>
      </c>
      <c r="D63" s="17"/>
      <c r="E63" s="18">
        <f>E57/E62</f>
        <v>20833333.333333336</v>
      </c>
      <c r="G63" s="18">
        <f>G57/$E$62</f>
        <v>11111111.111111112</v>
      </c>
    </row>
    <row r="67" spans="1:10" x14ac:dyDescent="0.55000000000000004">
      <c r="A67" s="9" t="s">
        <v>95</v>
      </c>
      <c r="B67" s="9"/>
      <c r="C67" s="9"/>
      <c r="D67" s="9"/>
      <c r="E67" s="10"/>
      <c r="F67" s="10"/>
      <c r="G67" s="10"/>
      <c r="H67" s="10"/>
      <c r="I67" s="10"/>
      <c r="J67" s="10"/>
    </row>
    <row r="68" spans="1:10" x14ac:dyDescent="0.55000000000000004">
      <c r="B68" s="15" t="s">
        <v>96</v>
      </c>
      <c r="C68" s="15"/>
      <c r="D68" s="15"/>
      <c r="E68" s="16"/>
      <c r="F68" s="16"/>
      <c r="G68" s="16"/>
      <c r="H68" s="16"/>
      <c r="I68" s="16"/>
      <c r="J68" s="16"/>
    </row>
    <row r="69" spans="1:10" x14ac:dyDescent="0.55000000000000004">
      <c r="D69" s="8" t="s">
        <v>97</v>
      </c>
      <c r="E69" s="23" t="s">
        <v>26</v>
      </c>
    </row>
    <row r="70" spans="1:10" x14ac:dyDescent="0.55000000000000004">
      <c r="D70" s="8" t="s">
        <v>99</v>
      </c>
      <c r="E70" s="24" t="s">
        <v>26</v>
      </c>
    </row>
    <row r="71" spans="1:10" x14ac:dyDescent="0.55000000000000004">
      <c r="D71" s="8" t="s">
        <v>98</v>
      </c>
      <c r="E71" s="25" t="s">
        <v>26</v>
      </c>
    </row>
    <row r="73" spans="1:10" x14ac:dyDescent="0.55000000000000004">
      <c r="B73" s="15" t="s">
        <v>66</v>
      </c>
      <c r="C73" s="15" t="s">
        <v>48</v>
      </c>
      <c r="D73" s="15"/>
      <c r="E73" s="16"/>
      <c r="F73" s="16"/>
      <c r="G73" s="16"/>
      <c r="H73" s="16"/>
      <c r="I73" s="16"/>
      <c r="J73" s="16"/>
    </row>
    <row r="74" spans="1:10" x14ac:dyDescent="0.55000000000000004">
      <c r="C74" s="7">
        <v>1</v>
      </c>
      <c r="D74" s="8" t="s">
        <v>27</v>
      </c>
    </row>
    <row r="75" spans="1:10" x14ac:dyDescent="0.55000000000000004">
      <c r="D75" s="8" t="s">
        <v>100</v>
      </c>
      <c r="E75" s="19">
        <v>20</v>
      </c>
      <c r="F75" s="6" t="s">
        <v>38</v>
      </c>
    </row>
    <row r="76" spans="1:10" x14ac:dyDescent="0.55000000000000004">
      <c r="D76" s="26" t="s">
        <v>28</v>
      </c>
      <c r="E76" s="27">
        <v>873</v>
      </c>
      <c r="F76" s="28" t="s">
        <v>12</v>
      </c>
    </row>
    <row r="77" spans="1:10" x14ac:dyDescent="0.55000000000000004">
      <c r="D77" s="8" t="s">
        <v>29</v>
      </c>
      <c r="E77" s="6">
        <f>E76*E75</f>
        <v>17460</v>
      </c>
    </row>
    <row r="79" spans="1:10" x14ac:dyDescent="0.55000000000000004">
      <c r="C79" s="7">
        <v>2</v>
      </c>
      <c r="D79" s="7" t="s">
        <v>65</v>
      </c>
    </row>
    <row r="80" spans="1:10" x14ac:dyDescent="0.55000000000000004">
      <c r="D80" s="8" t="s">
        <v>33</v>
      </c>
      <c r="E80" s="19" t="s">
        <v>30</v>
      </c>
    </row>
    <row r="81" spans="2:10" x14ac:dyDescent="0.55000000000000004">
      <c r="D81" s="8" t="s">
        <v>32</v>
      </c>
      <c r="E81" s="19" t="s">
        <v>31</v>
      </c>
    </row>
    <row r="82" spans="2:10" x14ac:dyDescent="0.55000000000000004">
      <c r="D82" s="8" t="s">
        <v>34</v>
      </c>
      <c r="E82" s="29">
        <f>E80/E81</f>
        <v>1.0910628402304319</v>
      </c>
    </row>
    <row r="83" spans="2:10" x14ac:dyDescent="0.55000000000000004">
      <c r="D83" s="8" t="s">
        <v>35</v>
      </c>
      <c r="E83" s="6">
        <f>E82*E77</f>
        <v>19049.957190423342</v>
      </c>
    </row>
    <row r="85" spans="2:10" x14ac:dyDescent="0.55000000000000004">
      <c r="C85" s="7">
        <v>3</v>
      </c>
      <c r="D85" s="8" t="s">
        <v>11</v>
      </c>
    </row>
    <row r="86" spans="2:10" x14ac:dyDescent="0.55000000000000004">
      <c r="D86" s="8" t="s">
        <v>36</v>
      </c>
      <c r="E86" s="30">
        <v>5.7</v>
      </c>
    </row>
    <row r="87" spans="2:10" x14ac:dyDescent="0.55000000000000004">
      <c r="D87" s="8" t="s">
        <v>37</v>
      </c>
      <c r="E87" s="6">
        <f>E86*E83</f>
        <v>108584.75598541305</v>
      </c>
    </row>
    <row r="89" spans="2:10" x14ac:dyDescent="0.55000000000000004">
      <c r="C89" s="7">
        <v>4</v>
      </c>
      <c r="D89" s="8" t="s">
        <v>39</v>
      </c>
    </row>
    <row r="90" spans="2:10" x14ac:dyDescent="0.55000000000000004">
      <c r="D90" s="8" t="s">
        <v>40</v>
      </c>
      <c r="E90" s="21">
        <f>F98</f>
        <v>0.64190000000000003</v>
      </c>
    </row>
    <row r="91" spans="2:10" x14ac:dyDescent="0.55000000000000004">
      <c r="D91" s="8" t="s">
        <v>41</v>
      </c>
      <c r="E91" s="6">
        <f>E90*E87</f>
        <v>69700.554867036641</v>
      </c>
    </row>
    <row r="94" spans="2:10" x14ac:dyDescent="0.55000000000000004">
      <c r="B94" s="15" t="s">
        <v>67</v>
      </c>
      <c r="C94" s="15" t="s">
        <v>49</v>
      </c>
      <c r="D94" s="15"/>
      <c r="E94" s="16"/>
      <c r="F94" s="16"/>
      <c r="G94" s="16"/>
      <c r="H94" s="16"/>
      <c r="I94" s="16"/>
      <c r="J94" s="16"/>
    </row>
    <row r="95" spans="2:10" x14ac:dyDescent="0.55000000000000004">
      <c r="C95" s="7">
        <v>1</v>
      </c>
      <c r="D95" s="7" t="s">
        <v>42</v>
      </c>
    </row>
    <row r="96" spans="2:10" x14ac:dyDescent="0.55000000000000004">
      <c r="D96" s="8" t="s">
        <v>43</v>
      </c>
      <c r="E96" s="6" t="s">
        <v>44</v>
      </c>
      <c r="F96" s="6" t="s">
        <v>45</v>
      </c>
    </row>
    <row r="97" spans="2:10" x14ac:dyDescent="0.55000000000000004">
      <c r="D97" s="8" t="s">
        <v>11</v>
      </c>
      <c r="E97" s="6">
        <v>6506700</v>
      </c>
    </row>
    <row r="98" spans="2:10" x14ac:dyDescent="0.55000000000000004">
      <c r="D98" s="8" t="s">
        <v>46</v>
      </c>
      <c r="E98" s="6">
        <f>E97*F98</f>
        <v>4176650.73</v>
      </c>
      <c r="F98" s="14">
        <v>0.64190000000000003</v>
      </c>
    </row>
    <row r="99" spans="2:10" x14ac:dyDescent="0.55000000000000004">
      <c r="D99" s="8" t="s">
        <v>47</v>
      </c>
      <c r="E99" s="6">
        <f>E97*F99</f>
        <v>2330049.27</v>
      </c>
      <c r="F99" s="21">
        <f>1-F98</f>
        <v>0.35809999999999997</v>
      </c>
    </row>
    <row r="101" spans="2:10" x14ac:dyDescent="0.55000000000000004">
      <c r="C101" s="7">
        <v>2</v>
      </c>
      <c r="D101" s="7" t="s">
        <v>52</v>
      </c>
    </row>
    <row r="102" spans="2:10" ht="57.6" x14ac:dyDescent="0.55000000000000004">
      <c r="D102" s="31" t="s">
        <v>24</v>
      </c>
      <c r="E102" s="32" t="s">
        <v>22</v>
      </c>
      <c r="F102" s="32" t="s">
        <v>17</v>
      </c>
      <c r="G102" s="32" t="s">
        <v>23</v>
      </c>
      <c r="H102" s="32" t="s">
        <v>51</v>
      </c>
      <c r="I102" s="32" t="s">
        <v>50</v>
      </c>
    </row>
    <row r="103" spans="2:10" x14ac:dyDescent="0.55000000000000004">
      <c r="D103" s="8" t="s">
        <v>18</v>
      </c>
      <c r="E103" s="19">
        <v>3108</v>
      </c>
      <c r="F103" s="19">
        <v>41227</v>
      </c>
      <c r="G103" s="19">
        <v>754762</v>
      </c>
      <c r="H103" s="21">
        <f>G103/$E$98</f>
        <v>0.18070986749710816</v>
      </c>
      <c r="I103" s="6">
        <f>H103*$E$91</f>
        <v>12595.578034497108</v>
      </c>
    </row>
    <row r="104" spans="2:10" x14ac:dyDescent="0.55000000000000004">
      <c r="D104" s="8" t="s">
        <v>20</v>
      </c>
      <c r="E104" s="19">
        <v>2355</v>
      </c>
      <c r="F104" s="19">
        <v>14310</v>
      </c>
      <c r="G104" s="19">
        <v>276624</v>
      </c>
      <c r="H104" s="21">
        <f>G104/$E$98</f>
        <v>6.6231058779482863E-2</v>
      </c>
      <c r="I104" s="6">
        <f>H104*$E$91</f>
        <v>4616.3415463612737</v>
      </c>
    </row>
    <row r="105" spans="2:10" x14ac:dyDescent="0.55000000000000004">
      <c r="D105" s="8" t="s">
        <v>19</v>
      </c>
      <c r="E105" s="19">
        <v>1881</v>
      </c>
      <c r="F105" s="19">
        <v>27238</v>
      </c>
      <c r="G105" s="19">
        <v>513866</v>
      </c>
      <c r="H105" s="21">
        <f>G105/$E$98</f>
        <v>0.12303303130161425</v>
      </c>
      <c r="I105" s="6">
        <f t="shared" ref="I105:I107" si="21">H105*$E$91</f>
        <v>8575.4705486960011</v>
      </c>
    </row>
    <row r="106" spans="2:10" x14ac:dyDescent="0.55000000000000004">
      <c r="D106" s="8" t="s">
        <v>21</v>
      </c>
      <c r="E106" s="19">
        <v>1961</v>
      </c>
      <c r="F106" s="19">
        <v>13401</v>
      </c>
      <c r="G106" s="19">
        <v>217717</v>
      </c>
      <c r="H106" s="21">
        <f>G106/$E$98</f>
        <v>5.212717415803643E-2</v>
      </c>
      <c r="I106" s="6">
        <f t="shared" si="21"/>
        <v>3633.2929624657927</v>
      </c>
    </row>
    <row r="107" spans="2:10" x14ac:dyDescent="0.55000000000000004">
      <c r="D107" s="7" t="s">
        <v>25</v>
      </c>
      <c r="E107" s="33">
        <f>SUM(E103:E106)</f>
        <v>9305</v>
      </c>
      <c r="F107" s="33">
        <f>SUM(F103:F106)</f>
        <v>96176</v>
      </c>
      <c r="G107" s="33">
        <f>SUM(G103:G106)</f>
        <v>1762969</v>
      </c>
      <c r="H107" s="34">
        <f>G107/$E$98</f>
        <v>0.4221011317362417</v>
      </c>
      <c r="I107" s="6">
        <f t="shared" si="21"/>
        <v>29420.683092020176</v>
      </c>
    </row>
    <row r="109" spans="2:10" x14ac:dyDescent="0.55000000000000004">
      <c r="B109" s="15" t="s">
        <v>68</v>
      </c>
      <c r="C109" s="15" t="s">
        <v>107</v>
      </c>
      <c r="D109" s="15"/>
      <c r="E109" s="16"/>
      <c r="F109" s="16"/>
      <c r="G109" s="16"/>
      <c r="H109" s="16"/>
      <c r="I109" s="16"/>
      <c r="J109" s="16"/>
    </row>
    <row r="111" spans="2:10" x14ac:dyDescent="0.55000000000000004">
      <c r="C111" s="7">
        <v>1</v>
      </c>
      <c r="D111" s="7" t="s">
        <v>108</v>
      </c>
    </row>
    <row r="112" spans="2:10" x14ac:dyDescent="0.55000000000000004">
      <c r="D112" s="35" t="s">
        <v>109</v>
      </c>
      <c r="E112" s="36" t="s">
        <v>110</v>
      </c>
      <c r="F112" s="36" t="s">
        <v>111</v>
      </c>
      <c r="G112" s="36" t="s">
        <v>112</v>
      </c>
    </row>
    <row r="113" spans="3:7" x14ac:dyDescent="0.55000000000000004">
      <c r="D113" s="8" t="s">
        <v>113</v>
      </c>
      <c r="E113" s="14">
        <v>3.7500000000000006E-2</v>
      </c>
      <c r="F113" s="6" t="s">
        <v>114</v>
      </c>
      <c r="G113" s="21">
        <f>IF(F113="نعم",E113,0)</f>
        <v>0</v>
      </c>
    </row>
    <row r="114" spans="3:7" x14ac:dyDescent="0.55000000000000004">
      <c r="D114" s="8" t="s">
        <v>115</v>
      </c>
      <c r="E114" s="14">
        <v>0.17549999999999999</v>
      </c>
      <c r="F114" s="6" t="s">
        <v>117</v>
      </c>
      <c r="G114" s="21">
        <f t="shared" ref="G114:G116" si="22">IF(F114="نعم",E114,0)</f>
        <v>0.17549999999999999</v>
      </c>
    </row>
    <row r="115" spans="3:7" x14ac:dyDescent="0.55000000000000004">
      <c r="D115" s="8" t="s">
        <v>116</v>
      </c>
      <c r="E115" s="14">
        <v>0.30649999999999999</v>
      </c>
      <c r="F115" s="6" t="s">
        <v>117</v>
      </c>
      <c r="G115" s="21">
        <f t="shared" si="22"/>
        <v>0.30649999999999999</v>
      </c>
    </row>
    <row r="116" spans="3:7" x14ac:dyDescent="0.55000000000000004">
      <c r="D116" s="8" t="s">
        <v>118</v>
      </c>
      <c r="E116" s="14">
        <v>0.48049999999999998</v>
      </c>
      <c r="F116" s="6" t="s">
        <v>114</v>
      </c>
      <c r="G116" s="21">
        <f t="shared" si="22"/>
        <v>0</v>
      </c>
    </row>
    <row r="117" spans="3:7" x14ac:dyDescent="0.55000000000000004">
      <c r="D117" s="8" t="s">
        <v>119</v>
      </c>
      <c r="E117" s="21">
        <f>SUM(E113:E116)</f>
        <v>1</v>
      </c>
      <c r="G117" s="21">
        <f>SUM(G113:G116)</f>
        <v>0.48199999999999998</v>
      </c>
    </row>
    <row r="120" spans="3:7" x14ac:dyDescent="0.55000000000000004">
      <c r="C120" s="7">
        <v>2</v>
      </c>
      <c r="D120" s="7" t="s">
        <v>120</v>
      </c>
    </row>
    <row r="121" spans="3:7" ht="28.8" x14ac:dyDescent="0.55000000000000004">
      <c r="D121" s="31" t="s">
        <v>24</v>
      </c>
      <c r="E121" s="32" t="s">
        <v>50</v>
      </c>
      <c r="F121" s="32" t="s">
        <v>121</v>
      </c>
    </row>
    <row r="122" spans="3:7" x14ac:dyDescent="0.55000000000000004">
      <c r="D122" s="8" t="s">
        <v>18</v>
      </c>
      <c r="E122" s="6">
        <f>I103</f>
        <v>12595.578034497108</v>
      </c>
      <c r="F122" s="6">
        <f>E122*$G$117</f>
        <v>6071.0686126276059</v>
      </c>
    </row>
    <row r="123" spans="3:7" x14ac:dyDescent="0.55000000000000004">
      <c r="D123" s="8" t="s">
        <v>20</v>
      </c>
      <c r="E123" s="6">
        <f>I104</f>
        <v>4616.3415463612737</v>
      </c>
      <c r="F123" s="6">
        <f>E123*$G$117</f>
        <v>2225.0766253461338</v>
      </c>
    </row>
    <row r="124" spans="3:7" x14ac:dyDescent="0.55000000000000004">
      <c r="D124" s="8" t="s">
        <v>19</v>
      </c>
      <c r="E124" s="6">
        <f>I105</f>
        <v>8575.4705486960011</v>
      </c>
      <c r="F124" s="6">
        <f t="shared" ref="F124:F125" si="23">E124*$G$117</f>
        <v>4133.3768044714725</v>
      </c>
    </row>
    <row r="125" spans="3:7" x14ac:dyDescent="0.55000000000000004">
      <c r="D125" s="8" t="s">
        <v>21</v>
      </c>
      <c r="E125" s="6">
        <f t="shared" ref="E125:E126" si="24">I106</f>
        <v>3633.2929624657927</v>
      </c>
      <c r="F125" s="6">
        <f t="shared" si="23"/>
        <v>1751.2472079085121</v>
      </c>
    </row>
    <row r="126" spans="3:7" x14ac:dyDescent="0.55000000000000004">
      <c r="D126" s="7" t="s">
        <v>25</v>
      </c>
      <c r="E126" s="33">
        <f t="shared" si="24"/>
        <v>29420.683092020176</v>
      </c>
      <c r="F126" s="33">
        <f>SUM(F122:F125)</f>
        <v>14180.769250353726</v>
      </c>
    </row>
    <row r="129" spans="1:10" x14ac:dyDescent="0.55000000000000004">
      <c r="B129" s="15" t="s">
        <v>122</v>
      </c>
      <c r="C129" s="15" t="s">
        <v>56</v>
      </c>
      <c r="D129" s="15"/>
      <c r="E129" s="16"/>
      <c r="F129" s="16"/>
      <c r="G129" s="16"/>
      <c r="H129" s="16"/>
      <c r="I129" s="16"/>
      <c r="J129" s="16"/>
    </row>
    <row r="130" spans="1:10" ht="28.8" x14ac:dyDescent="0.55000000000000004">
      <c r="C130" s="6"/>
      <c r="D130" s="37" t="s">
        <v>57</v>
      </c>
      <c r="E130" s="19">
        <v>542</v>
      </c>
      <c r="F130" s="6" t="s">
        <v>58</v>
      </c>
    </row>
    <row r="131" spans="1:10" x14ac:dyDescent="0.55000000000000004">
      <c r="C131" s="6"/>
      <c r="D131" s="8" t="s">
        <v>61</v>
      </c>
      <c r="E131" s="6">
        <f>E130*12</f>
        <v>6504</v>
      </c>
      <c r="F131" s="6" t="s">
        <v>59</v>
      </c>
    </row>
    <row r="132" spans="1:10" x14ac:dyDescent="0.55000000000000004">
      <c r="C132" s="6"/>
      <c r="D132" s="8" t="s">
        <v>60</v>
      </c>
      <c r="E132" s="14">
        <v>0.1</v>
      </c>
    </row>
    <row r="133" spans="1:10" x14ac:dyDescent="0.55000000000000004">
      <c r="C133" s="6"/>
      <c r="D133" s="8" t="s">
        <v>62</v>
      </c>
      <c r="E133" s="6">
        <f>E131*(1+E132)</f>
        <v>7154.4000000000005</v>
      </c>
    </row>
    <row r="134" spans="1:10" x14ac:dyDescent="0.55000000000000004">
      <c r="D134" s="8" t="s">
        <v>63</v>
      </c>
      <c r="E134" s="6">
        <f>E83</f>
        <v>19049.957190423342</v>
      </c>
    </row>
    <row r="135" spans="1:10" x14ac:dyDescent="0.55000000000000004">
      <c r="D135" s="8" t="s">
        <v>64</v>
      </c>
      <c r="E135" s="6">
        <f>E134*E133</f>
        <v>136291013.72316477</v>
      </c>
    </row>
    <row r="136" spans="1:10" x14ac:dyDescent="0.55000000000000004">
      <c r="A136" s="38" t="s">
        <v>101</v>
      </c>
      <c r="B136" s="38" t="s">
        <v>101</v>
      </c>
      <c r="C136" s="38" t="s">
        <v>101</v>
      </c>
      <c r="D136" s="39"/>
      <c r="E136" s="40"/>
      <c r="F136" s="40"/>
      <c r="G136" s="40"/>
      <c r="H136" s="40"/>
      <c r="I136" s="40"/>
      <c r="J136" s="40"/>
    </row>
    <row r="138" spans="1:10" x14ac:dyDescent="0.55000000000000004">
      <c r="D138" s="6"/>
    </row>
    <row r="139" spans="1:10" x14ac:dyDescent="0.55000000000000004">
      <c r="D139" s="6"/>
    </row>
    <row r="140" spans="1:10" x14ac:dyDescent="0.55000000000000004">
      <c r="D140" s="6"/>
    </row>
    <row r="141" spans="1:10" x14ac:dyDescent="0.55000000000000004">
      <c r="D141" s="6"/>
    </row>
    <row r="142" spans="1:10" x14ac:dyDescent="0.55000000000000004">
      <c r="D142" s="6"/>
    </row>
    <row r="143" spans="1:10" x14ac:dyDescent="0.55000000000000004">
      <c r="D143" s="6"/>
    </row>
    <row r="144" spans="1:10" x14ac:dyDescent="0.55000000000000004">
      <c r="D144" s="6"/>
    </row>
  </sheetData>
  <sheetProtection algorithmName="SHA-512" hashValue="eK32PEZKQbbJZL2gkSIaFjE0/h9XAqeOzY1weawO8g7VH3HMWY+snzSW1xvmb4QMcG5ngioyzeaPXIriFOHlLA==" saltValue="XEcuQCMRkKdlSEUv1Upl+Q==" spinCount="100000" sheet="1" objects="1" scenarios="1"/>
  <dataValidations count="1">
    <dataValidation type="list" allowBlank="1" showInputMessage="1" showErrorMessage="1" sqref="F113:F116" xr:uid="{A71A8774-5F14-443A-9A5C-30DD984F24C2}">
      <formula1>"نعم,لا"</formula1>
    </dataValidation>
  </dataValidations>
  <hyperlinks>
    <hyperlink ref="E71" r:id="rId1" xr:uid="{91DD2443-B0EC-4059-9B27-0780703510DC}"/>
    <hyperlink ref="E69" r:id="rId2" xr:uid="{2069CE0E-8842-480C-B0B5-4668736A24C5}"/>
    <hyperlink ref="E70" r:id="rId3" xr:uid="{144837D7-DDD1-48A2-AEB0-793265DCE884}"/>
  </hyperlinks>
  <pageMargins left="0.7" right="0.7" top="0.75" bottom="0.75" header="0.3" footer="0.3"/>
  <pageSetup paperSize="9" orientation="portrait" r:id="rId4"/>
  <ignoredErrors>
    <ignoredError sqref="E8:J23 F3:J4 E48:J58 F47:J47 E60:J60 F59:J59 E62:J112 F61:J61 E115:J135 E113 G113:J113 E114 G114:J114 E25:J46 F24:J24" unlocked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الفكرة و الخطوات</vt:lpstr>
      <vt:lpstr>النموذج المالي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2018-05-12T20:22:54Z</dcterms:modified>
</cp:coreProperties>
</file>